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C883D77-5582-4BE3-8933-DD12BEA5F3AF}" xr6:coauthVersionLast="47" xr6:coauthVersionMax="47" xr10:uidLastSave="{00000000-0000-0000-0000-000000000000}"/>
  <bookViews>
    <workbookView xWindow="10" yWindow="600" windowWidth="25590" windowHeight="13800" tabRatio="828" xr2:uid="{00000000-000D-0000-FFFF-FFFF00000000}"/>
  </bookViews>
  <sheets>
    <sheet name="ТЗ " sheetId="21" r:id="rId1"/>
  </sheets>
  <externalReferences>
    <externalReference r:id="rId2"/>
  </externalReferences>
  <definedNames>
    <definedName name="_xlnm._FilterDatabase" localSheetId="0" hidden="1">'ТЗ '!$A$16:$E$95</definedName>
    <definedName name="ВидЗатрат">#REF!</definedName>
    <definedName name="_xlnm.Print_Area" localSheetId="0">'ТЗ '!$A$1:$E$98</definedName>
    <definedName name="СтатьиБюджета">[1]КБК!$C$2:$C$95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1" l="1"/>
  <c r="D39" i="21"/>
  <c r="D38" i="21" s="1"/>
  <c r="D40" i="21"/>
  <c r="D20" i="21"/>
  <c r="A63" i="21" l="1"/>
  <c r="D44" i="21" l="1"/>
  <c r="D43" i="21"/>
  <c r="D42" i="21"/>
  <c r="D41" i="21"/>
  <c r="D70" i="21"/>
  <c r="D69" i="21"/>
  <c r="D68" i="21"/>
  <c r="D67" i="21"/>
  <c r="D66" i="21"/>
  <c r="D65" i="21"/>
  <c r="D64" i="21"/>
  <c r="D63" i="21"/>
  <c r="D62" i="21"/>
  <c r="A66" i="21"/>
  <c r="A67" i="21" s="1"/>
  <c r="A68" i="21" s="1"/>
  <c r="A69" i="21" s="1"/>
  <c r="A70" i="21" s="1"/>
  <c r="D50" i="21" l="1"/>
  <c r="D49" i="21"/>
  <c r="D81" i="21"/>
  <c r="D74" i="21"/>
  <c r="D72" i="21"/>
  <c r="D58" i="21"/>
  <c r="D57" i="21"/>
  <c r="D53" i="21"/>
  <c r="D52" i="21"/>
  <c r="A84" i="21" l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D48" i="21"/>
  <c r="D45" i="21" s="1"/>
  <c r="A48" i="21"/>
  <c r="A49" i="21" s="1"/>
  <c r="A50" i="21" s="1"/>
  <c r="D46" i="21" l="1"/>
  <c r="D47" i="21"/>
  <c r="D59" i="21" l="1"/>
  <c r="D60" i="21" s="1"/>
  <c r="A58" i="21"/>
  <c r="A59" i="21" s="1"/>
  <c r="A60" i="21" s="1"/>
  <c r="D54" i="21"/>
  <c r="D55" i="21" s="1"/>
  <c r="A53" i="21"/>
  <c r="A54" i="21" s="1"/>
  <c r="A55" i="21" s="1"/>
  <c r="D37" i="21"/>
  <c r="D32" i="21"/>
  <c r="D31" i="21"/>
  <c r="D29" i="21"/>
  <c r="D28" i="21"/>
  <c r="D26" i="21"/>
  <c r="D25" i="21"/>
  <c r="D23" i="21"/>
  <c r="D22" i="21"/>
  <c r="D35" i="21"/>
  <c r="D34" i="21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</calcChain>
</file>

<file path=xl/sharedStrings.xml><?xml version="1.0" encoding="utf-8"?>
<sst xmlns="http://schemas.openxmlformats.org/spreadsheetml/2006/main" count="167" uniqueCount="108">
  <si>
    <t>№ п/п</t>
  </si>
  <si>
    <t>Ед. изм.</t>
  </si>
  <si>
    <t>Наименование работ</t>
  </si>
  <si>
    <t>м3</t>
  </si>
  <si>
    <t>м2</t>
  </si>
  <si>
    <t xml:space="preserve">Техническое задание </t>
  </si>
  <si>
    <t>Организация временных площадок хранения материалов и оборудования силами подрядчика</t>
  </si>
  <si>
    <t>Организация перевозки вахт, перевозки рабочих силами подрядчика</t>
  </si>
  <si>
    <t>ОСОБЫЕ УСЛОВИЯ</t>
  </si>
  <si>
    <t xml:space="preserve">Доставка материалов поставки подрядчика силами подрядчика </t>
  </si>
  <si>
    <t>Примечание</t>
  </si>
  <si>
    <t xml:space="preserve">                                                                                                      </t>
  </si>
  <si>
    <t xml:space="preserve"> Утверждаю:</t>
  </si>
  <si>
    <t xml:space="preserve">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</si>
  <si>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</si>
  <si>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</t>
  </si>
  <si>
    <t xml:space="preserve"> </t>
  </si>
  <si>
    <t>шт</t>
  </si>
  <si>
    <t>тн</t>
  </si>
  <si>
    <t>Количество</t>
  </si>
  <si>
    <t>Разработка, согласование  проекта производства работ - (ППР) силами подрядчика</t>
  </si>
  <si>
    <t>м/тн</t>
  </si>
  <si>
    <t>Предоставление доступа Заказчику в систему мониторинга автомобильного транспорта подрядчика на основе Глонасс</t>
  </si>
  <si>
    <t>Условия оплаты выполненных работ в течение 120 календарных дней с момента подписания актов и справок (по форме КС-2 и форме КС-3) и предоставления оригинала счета-фактуры на принятый объем работ</t>
  </si>
  <si>
    <t>Установка дорожных знаков на  металлических стойках массой: до 25 кг</t>
  </si>
  <si>
    <t>труба 76х5 мм ГОСТ 10704-91</t>
  </si>
  <si>
    <t>крепежные хомуты</t>
  </si>
  <si>
    <t>Мобилизация и демобилизация строительной техники и оборудования силами подрядчика</t>
  </si>
  <si>
    <t>знаки предупреждающие</t>
  </si>
  <si>
    <t>знаки запрещающие</t>
  </si>
  <si>
    <t>знаки приоритета</t>
  </si>
  <si>
    <t>знаки информационные</t>
  </si>
  <si>
    <t>Подготовительные работы</t>
  </si>
  <si>
    <t>Валка, трелевка на расстояние до 300 м, разделка деревьев мягких пород диаметром ствола до 20 см</t>
  </si>
  <si>
    <t>Корчевка в грунтах естественного залегания, обивка земли, вывоз на расстояние до 100 м и захоронка пней диаметром до 24 см</t>
  </si>
  <si>
    <t>Засыпка подкоренных ям бульдозером</t>
  </si>
  <si>
    <t>Обстановка дороги</t>
  </si>
  <si>
    <r>
      <t xml:space="preserve">Заказчик: </t>
    </r>
    <r>
      <rPr>
        <b/>
        <sz val="12"/>
        <color theme="1"/>
        <rFont val="Arial"/>
        <family val="2"/>
        <charset val="204"/>
      </rPr>
      <t>ООО "КанБайкал"</t>
    </r>
  </si>
  <si>
    <r>
      <t xml:space="preserve">Район строительства: </t>
    </r>
    <r>
      <rPr>
        <b/>
        <sz val="12"/>
        <color theme="1"/>
        <rFont val="Arial"/>
        <family val="2"/>
        <charset val="204"/>
      </rPr>
      <t>ХМАО-Югра, Сургутский район</t>
    </r>
  </si>
  <si>
    <t xml:space="preserve">Обратная засыпка траншей с перемещением грунта до 10 м бульдозерами, группа грунтов 2 </t>
  </si>
  <si>
    <t>Организация автономных жилых городков. питание, энергообеспечение, поставка ГСМ и т.д. силами подрядчика</t>
  </si>
  <si>
    <t>Заместитель Генерального директора</t>
  </si>
  <si>
    <t>по капитальному строительству</t>
  </si>
  <si>
    <t xml:space="preserve"> __________________ И.Н. Удовико</t>
  </si>
  <si>
    <t>Начальник ОКС</t>
  </si>
  <si>
    <t>А.В. Мустаев</t>
  </si>
  <si>
    <t>Заместитель начальника ОКС</t>
  </si>
  <si>
    <t>Э.М. Залялетдинов</t>
  </si>
  <si>
    <t>лес от вырубки</t>
  </si>
  <si>
    <t>Устройство двуслойного лежневого настила  в полосе движения бурового станка (расход 40м3 на 100м2) (в т.ч. планировка)</t>
  </si>
  <si>
    <t>Обеспечить несущую способность автозимника 50 тн</t>
  </si>
  <si>
    <t xml:space="preserve">Срезка кустарника и мелколесья в торфяных и переувлажненных грунтах кусторезами на тракторе, кустарник и мелколесье средние </t>
  </si>
  <si>
    <t>га</t>
  </si>
  <si>
    <t>Валка, трелевка на расстояние до 300 м, разделка деревьев мягких пород диаметром ствола до 24 см</t>
  </si>
  <si>
    <t>Корчевка в грунтах естественного залегания, обивка земли, вывоз на расстояние до 100 м и захоронка пней диаметром до 28 см</t>
  </si>
  <si>
    <t>Валка, трелевка на расстояние до 300 м, разделка деревьев мягких пород диаметром ствола до 28 см</t>
  </si>
  <si>
    <t>Корчевка в грунтах естественного залегания, обивка земли, вывоз на расстояние до 100 м и захоронка пней диаметром до 32 см</t>
  </si>
  <si>
    <t>Валка, трелевка на расстояние до 300 м, разделка деревьев мягких пород диаметром ствола до 32 см</t>
  </si>
  <si>
    <t>Корчевка в грунтах естественного залегания, обивка земли, вывоз на расстояние до 100 м и захоронка пней диаметром до 36 см</t>
  </si>
  <si>
    <t>Валка, трелевка на расстояние до 300 м, разделка деревьев мягких пород диаметром ствола свыше 32 см</t>
  </si>
  <si>
    <t>Корчевка в грунтах естественного залегания, обивка земли, вывоз на расстояние до 100 м и захоронка пней диаметром свыше 36 см</t>
  </si>
  <si>
    <t>Разработка грунта в отвал в траншеях экскаватором "обратная лопата", группа грунтов 2 (для последующей захоронки кустарника, пней и порубочных остатков)</t>
  </si>
  <si>
    <t xml:space="preserve">Погрузо-разгрузочные работы: лес хлыстовой от вырубки </t>
  </si>
  <si>
    <t>лес хлыстовой от вырубки</t>
  </si>
  <si>
    <t>Разработка грунта в карьере с погрузкой на автомобили-самосвалы, группа грунтов 1</t>
  </si>
  <si>
    <t>песок</t>
  </si>
  <si>
    <t>Устройство дорожных насыпей бульдозерами с перемещением грунта до 20 м, группа грунтов: 1</t>
  </si>
  <si>
    <t>с учетом коэф. потерь на транп. К=1,01</t>
  </si>
  <si>
    <t xml:space="preserve">Уплотнение грунта катками на пневмоходу весом 25 т (толщ. уплотняемого слоя 30 см, количество проходов 7) </t>
  </si>
  <si>
    <t>с учетом коэф. уплотнения К=1,05</t>
  </si>
  <si>
    <t xml:space="preserve">Планировка верха насыпи механизированным способом, группа грунтов 1 </t>
  </si>
  <si>
    <t>Надвигание снега</t>
  </si>
  <si>
    <t xml:space="preserve">Уплотнение снега на суходоле прицепными катками 25 т за 10 проходов (обеспечение несущей способности) </t>
  </si>
  <si>
    <t xml:space="preserve">Уплотнение снега на болоте болотоходами МТЛБ с прицепными устройствами за 10 проходов при толщине слоя 0,11 м (проминка трассы) </t>
  </si>
  <si>
    <t xml:space="preserve">Уплотнение снега на суходоле прицепными катками 25 т за 10 проходов при толщине слоя 0,11 м (проминка трассы) </t>
  </si>
  <si>
    <t>Устройство однослойного лежневого настила в полосе движения бурового станка (расход 20м3 на 100м2) (в т.ч. планировка)</t>
  </si>
  <si>
    <t>Установка вешек</t>
  </si>
  <si>
    <t>деревянные вехи 0,05х0,05х3</t>
  </si>
  <si>
    <t>шт/м3</t>
  </si>
  <si>
    <t>светоотражающая плёнка - лента из расчета 0,5 м на 1 вешку</t>
  </si>
  <si>
    <t>м</t>
  </si>
  <si>
    <t>Необходимо составить справку о наличии техники с указанием технических характеристик (мощность бульдозера, объем ковша экскаватора, грузоподъемность и т.д.), а также с указанием принадлежности техники (собственная или арендованная с приложением договора аренды)</t>
  </si>
  <si>
    <t>для проведения тендера на строительство Автозимника на скважину №10Р Северо-Айкурусского лицензионного участка</t>
  </si>
  <si>
    <t>Автозимник к скважине 10Р (L=7 000м, В=10м)</t>
  </si>
  <si>
    <t>Транспортировка леса во временный накопитель до 6 км, класс дорог 3</t>
  </si>
  <si>
    <t>Устройство полотна на болоте (L=4 000м, В=10м)</t>
  </si>
  <si>
    <t>Устройство полотна на суходоле (L=3 000м, В=10м)</t>
  </si>
  <si>
    <t>Расчистка трассы от снега (10х4000х0,7) с перемещением до 20 м</t>
  </si>
  <si>
    <t>Расчистка трассы от снега (10х3000х0,7) с перемещением до 50 м</t>
  </si>
  <si>
    <t>280/2,1</t>
  </si>
  <si>
    <t>54/0,473</t>
  </si>
  <si>
    <t xml:space="preserve">Расчистка территории от снега </t>
  </si>
  <si>
    <t>Устройство двуслойного лежневого настила (расход 40м3 на 100м2) (в т.ч. планировка)</t>
  </si>
  <si>
    <t>лес хлыстовой</t>
  </si>
  <si>
    <t>Устройство насыпи из утрамбованного снега толщиной 0,05 м</t>
  </si>
  <si>
    <t>Пробивка прорубей для забора воды площадью 1 м2</t>
  </si>
  <si>
    <t>Послойное намораживание льда, толщина 1 слоя 0,05 м, до 0,95 м (19 слоев х 500 м2)</t>
  </si>
  <si>
    <t>Полив водой уплотняемого грунта насыпей</t>
  </si>
  <si>
    <t>Заливка переправы мотопомпой</t>
  </si>
  <si>
    <t>Бурение лунок для определения толщины льда диаметром 0,2 м</t>
  </si>
  <si>
    <t>Устройство ледовой переправы через р. Нинкуунпеу - 1 шт. (ширина 12 м)</t>
  </si>
  <si>
    <t>Для разделов: "Устройство полотна на болоте", "Обстановка дороги", "Устройство полотна на площадке" сметы должны быть составлены на основании приложения 1.1 "Производственная программа на устройство Автозимника на скважину №8П Унтыгейского месторождения нефти в период с 01.12.2025г. по 15.01.2026г." с приложением калькуляций и расчетов</t>
  </si>
  <si>
    <t>Для разделов: "Подготовительные работы", "Устройство ледовой переправы через Нинкуунпеу - 1 шт." сметы должны быть составлены на основании актуальной редакции сборников базовых цен Федеральных единичных расценок, в программе Гранд-смета, с использованием  индексов  ООО "Стройинформресурс" первого месяца каждого квартала (1 кв. - январь; 2 кв. - апрель;  3 кв. - июль;  4 кв. - октябрь) для региона нахождения объекта строительства на период проведения тендерных процедур/на период строительства объекта</t>
  </si>
  <si>
    <t>Сроки выполнения работ: 46 календарных дней (01.12.2025г. - 15.01.2026г.)</t>
  </si>
  <si>
    <t>Расстояние от г.Нефтеюганска до объекта ориентировочно 177 км (140 км - 1 класс, 15 км - 2 класс, 22 км - 3 класс)</t>
  </si>
  <si>
    <t>Транспортировка песка на 21 км, класс дорог 3</t>
  </si>
  <si>
    <t>Транспортировка леса на скважину 10Р до 3 км, класс дорог 3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</si>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</sst>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8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8" borderId="2" applyNumberFormat="0" applyAlignment="0" applyProtection="0"/>
    <xf numFmtId="0" fontId="14" fillId="8" borderId="2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22" borderId="8" applyNumberFormat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8" fillId="0" borderId="0"/>
    <xf numFmtId="0" fontId="8" fillId="0" borderId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8" fillId="24" borderId="9" applyNumberFormat="0" applyFont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1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3" fillId="0" borderId="0"/>
    <xf numFmtId="0" fontId="2" fillId="0" borderId="0"/>
    <xf numFmtId="0" fontId="10" fillId="0" borderId="0">
      <alignment horizontal="left" vertical="top"/>
    </xf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9" fillId="0" borderId="0"/>
    <xf numFmtId="0" fontId="8" fillId="0" borderId="0"/>
    <xf numFmtId="0" fontId="3" fillId="0" borderId="0"/>
    <xf numFmtId="0" fontId="2" fillId="0" borderId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wrapText="1"/>
    </xf>
    <xf numFmtId="1" fontId="4" fillId="0" borderId="0" xfId="0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top"/>
    </xf>
    <xf numFmtId="0" fontId="8" fillId="0" borderId="0" xfId="1" applyFont="1"/>
    <xf numFmtId="0" fontId="34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0" fillId="2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top"/>
    </xf>
    <xf numFmtId="0" fontId="32" fillId="0" borderId="1" xfId="0" applyFont="1" applyBorder="1" applyAlignment="1">
      <alignment horizontal="left" vertical="center" wrapText="1"/>
    </xf>
    <xf numFmtId="0" fontId="10" fillId="0" borderId="0" xfId="1" applyFont="1" applyAlignment="1">
      <alignment horizontal="right" vertical="top"/>
    </xf>
    <xf numFmtId="0" fontId="10" fillId="0" borderId="0" xfId="1" applyFont="1"/>
    <xf numFmtId="0" fontId="34" fillId="0" borderId="16" xfId="0" applyFont="1" applyFill="1" applyBorder="1" applyAlignment="1">
      <alignment horizontal="center" vertical="center" wrapText="1"/>
    </xf>
    <xf numFmtId="17" fontId="34" fillId="0" borderId="1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49" fontId="8" fillId="25" borderId="1" xfId="1" applyNumberFormat="1" applyFont="1" applyFill="1" applyBorder="1" applyAlignment="1">
      <alignment horizontal="center" vertical="center"/>
    </xf>
    <xf numFmtId="49" fontId="8" fillId="25" borderId="1" xfId="1" applyNumberFormat="1" applyFont="1" applyFill="1" applyBorder="1" applyAlignment="1">
      <alignment horizontal="left" vertical="center" wrapText="1"/>
    </xf>
    <xf numFmtId="0" fontId="8" fillId="25" borderId="1" xfId="1" applyFont="1" applyFill="1" applyBorder="1" applyAlignment="1">
      <alignment horizontal="center" vertical="center"/>
    </xf>
    <xf numFmtId="0" fontId="35" fillId="25" borderId="1" xfId="1" applyFont="1" applyFill="1" applyBorder="1" applyAlignment="1">
      <alignment horizontal="right" vertical="center"/>
    </xf>
    <xf numFmtId="0" fontId="8" fillId="25" borderId="1" xfId="0" applyFont="1" applyFill="1" applyBorder="1" applyAlignment="1">
      <alignment horizontal="left" vertical="center" wrapText="1"/>
    </xf>
    <xf numFmtId="0" fontId="35" fillId="25" borderId="16" xfId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6" fillId="25" borderId="1" xfId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25" borderId="1" xfId="0" applyFont="1" applyFill="1" applyBorder="1" applyAlignment="1">
      <alignment vertical="center" wrapText="1"/>
    </xf>
    <xf numFmtId="3" fontId="8" fillId="25" borderId="1" xfId="0" applyNumberFormat="1" applyFont="1" applyFill="1" applyBorder="1" applyAlignment="1">
      <alignment horizontal="center" vertical="center" wrapText="1"/>
    </xf>
    <xf numFmtId="166" fontId="8" fillId="25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0" fillId="0" borderId="0" xfId="0" applyAlignment="1">
      <alignment horizontal="right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justify" vertical="center" wrapText="1"/>
    </xf>
    <xf numFmtId="4" fontId="8" fillId="25" borderId="1" xfId="0" applyNumberFormat="1" applyFont="1" applyFill="1" applyBorder="1" applyAlignment="1">
      <alignment horizontal="center" vertical="center" wrapText="1"/>
    </xf>
    <xf numFmtId="0" fontId="8" fillId="25" borderId="1" xfId="101" quotePrefix="1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0" fillId="0" borderId="0" xfId="0" applyAlignment="1">
      <alignment horizontal="right"/>
    </xf>
    <xf numFmtId="0" fontId="6" fillId="26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</cellXfs>
  <cellStyles count="102">
    <cellStyle name="20% - Акцент1 2" xfId="6" xr:uid="{00000000-0005-0000-0000-000000000000}"/>
    <cellStyle name="20% - Акцент1 3" xfId="5" xr:uid="{00000000-0005-0000-0000-000001000000}"/>
    <cellStyle name="20% - Акцент2 2" xfId="8" xr:uid="{00000000-0005-0000-0000-000002000000}"/>
    <cellStyle name="20% - Акцент2 3" xfId="7" xr:uid="{00000000-0005-0000-0000-000003000000}"/>
    <cellStyle name="20% - Акцент3 2" xfId="10" xr:uid="{00000000-0005-0000-0000-000004000000}"/>
    <cellStyle name="20% - Акцент3 3" xfId="9" xr:uid="{00000000-0005-0000-0000-000005000000}"/>
    <cellStyle name="20% - Акцент4 2" xfId="12" xr:uid="{00000000-0005-0000-0000-000006000000}"/>
    <cellStyle name="20% - Акцент4 3" xfId="11" xr:uid="{00000000-0005-0000-0000-000007000000}"/>
    <cellStyle name="20% - Акцент5 2" xfId="14" xr:uid="{00000000-0005-0000-0000-000008000000}"/>
    <cellStyle name="20% - Акцент5 3" xfId="13" xr:uid="{00000000-0005-0000-0000-000009000000}"/>
    <cellStyle name="20% - Акцент6 2" xfId="16" xr:uid="{00000000-0005-0000-0000-00000A000000}"/>
    <cellStyle name="20% - Акцент6 3" xfId="15" xr:uid="{00000000-0005-0000-0000-00000B000000}"/>
    <cellStyle name="40% - Акцент1 2" xfId="18" xr:uid="{00000000-0005-0000-0000-00000C000000}"/>
    <cellStyle name="40% - Акцент1 3" xfId="17" xr:uid="{00000000-0005-0000-0000-00000D000000}"/>
    <cellStyle name="40% - Акцент2 2" xfId="20" xr:uid="{00000000-0005-0000-0000-00000E000000}"/>
    <cellStyle name="40% - Акцент2 3" xfId="19" xr:uid="{00000000-0005-0000-0000-00000F000000}"/>
    <cellStyle name="40% - Акцент3 2" xfId="22" xr:uid="{00000000-0005-0000-0000-000010000000}"/>
    <cellStyle name="40% - Акцент3 3" xfId="21" xr:uid="{00000000-0005-0000-0000-000011000000}"/>
    <cellStyle name="40% - Акцент4 2" xfId="24" xr:uid="{00000000-0005-0000-0000-000012000000}"/>
    <cellStyle name="40% - Акцент4 3" xfId="23" xr:uid="{00000000-0005-0000-0000-000013000000}"/>
    <cellStyle name="40% - Акцент5 2" xfId="26" xr:uid="{00000000-0005-0000-0000-000014000000}"/>
    <cellStyle name="40% - Акцент5 3" xfId="25" xr:uid="{00000000-0005-0000-0000-000015000000}"/>
    <cellStyle name="40% - Акцент6 2" xfId="28" xr:uid="{00000000-0005-0000-0000-000016000000}"/>
    <cellStyle name="40% - Акцент6 3" xfId="27" xr:uid="{00000000-0005-0000-0000-000017000000}"/>
    <cellStyle name="60% - Акцент1 2" xfId="30" xr:uid="{00000000-0005-0000-0000-000018000000}"/>
    <cellStyle name="60% - Акцент1 3" xfId="29" xr:uid="{00000000-0005-0000-0000-000019000000}"/>
    <cellStyle name="60% - Акцент2 2" xfId="32" xr:uid="{00000000-0005-0000-0000-00001A000000}"/>
    <cellStyle name="60% - Акцент2 3" xfId="31" xr:uid="{00000000-0005-0000-0000-00001B000000}"/>
    <cellStyle name="60% - Акцент3 2" xfId="34" xr:uid="{00000000-0005-0000-0000-00001C000000}"/>
    <cellStyle name="60% - Акцент3 3" xfId="33" xr:uid="{00000000-0005-0000-0000-00001D000000}"/>
    <cellStyle name="60% - Акцент4 2" xfId="36" xr:uid="{00000000-0005-0000-0000-00001E000000}"/>
    <cellStyle name="60% - Акцент4 3" xfId="35" xr:uid="{00000000-0005-0000-0000-00001F000000}"/>
    <cellStyle name="60% - Акцент5 2" xfId="38" xr:uid="{00000000-0005-0000-0000-000020000000}"/>
    <cellStyle name="60% - Акцент5 3" xfId="37" xr:uid="{00000000-0005-0000-0000-000021000000}"/>
    <cellStyle name="60% - Акцент6 2" xfId="40" xr:uid="{00000000-0005-0000-0000-000022000000}"/>
    <cellStyle name="60% - Акцент6 3" xfId="39" xr:uid="{00000000-0005-0000-0000-000023000000}"/>
    <cellStyle name="Акцент1 2" xfId="42" xr:uid="{00000000-0005-0000-0000-000024000000}"/>
    <cellStyle name="Акцент1 3" xfId="41" xr:uid="{00000000-0005-0000-0000-000025000000}"/>
    <cellStyle name="Акцент2 2" xfId="44" xr:uid="{00000000-0005-0000-0000-000026000000}"/>
    <cellStyle name="Акцент2 3" xfId="43" xr:uid="{00000000-0005-0000-0000-000027000000}"/>
    <cellStyle name="Акцент3 2" xfId="46" xr:uid="{00000000-0005-0000-0000-000028000000}"/>
    <cellStyle name="Акцент3 3" xfId="45" xr:uid="{00000000-0005-0000-0000-000029000000}"/>
    <cellStyle name="Акцент4 2" xfId="48" xr:uid="{00000000-0005-0000-0000-00002A000000}"/>
    <cellStyle name="Акцент4 3" xfId="47" xr:uid="{00000000-0005-0000-0000-00002B000000}"/>
    <cellStyle name="Акцент5 2" xfId="50" xr:uid="{00000000-0005-0000-0000-00002C000000}"/>
    <cellStyle name="Акцент5 3" xfId="49" xr:uid="{00000000-0005-0000-0000-00002D000000}"/>
    <cellStyle name="Акцент6 2" xfId="52" xr:uid="{00000000-0005-0000-0000-00002E000000}"/>
    <cellStyle name="Акцент6 3" xfId="51" xr:uid="{00000000-0005-0000-0000-00002F000000}"/>
    <cellStyle name="Ввод  2" xfId="54" xr:uid="{00000000-0005-0000-0000-000030000000}"/>
    <cellStyle name="Ввод  3" xfId="53" xr:uid="{00000000-0005-0000-0000-000031000000}"/>
    <cellStyle name="Вывод 2" xfId="56" xr:uid="{00000000-0005-0000-0000-000032000000}"/>
    <cellStyle name="Вывод 3" xfId="55" xr:uid="{00000000-0005-0000-0000-000033000000}"/>
    <cellStyle name="Вычисление 2" xfId="58" xr:uid="{00000000-0005-0000-0000-000034000000}"/>
    <cellStyle name="Вычисление 3" xfId="57" xr:uid="{00000000-0005-0000-0000-000035000000}"/>
    <cellStyle name="Заголовок 1 2" xfId="60" xr:uid="{00000000-0005-0000-0000-000036000000}"/>
    <cellStyle name="Заголовок 1 3" xfId="59" xr:uid="{00000000-0005-0000-0000-000037000000}"/>
    <cellStyle name="Заголовок 2 2" xfId="62" xr:uid="{00000000-0005-0000-0000-000038000000}"/>
    <cellStyle name="Заголовок 2 3" xfId="61" xr:uid="{00000000-0005-0000-0000-000039000000}"/>
    <cellStyle name="Заголовок 3 2" xfId="64" xr:uid="{00000000-0005-0000-0000-00003A000000}"/>
    <cellStyle name="Заголовок 3 3" xfId="63" xr:uid="{00000000-0005-0000-0000-00003B000000}"/>
    <cellStyle name="Заголовок 4 2" xfId="66" xr:uid="{00000000-0005-0000-0000-00003C000000}"/>
    <cellStyle name="Заголовок 4 3" xfId="65" xr:uid="{00000000-0005-0000-0000-00003D000000}"/>
    <cellStyle name="Итог 2" xfId="68" xr:uid="{00000000-0005-0000-0000-00003E000000}"/>
    <cellStyle name="Итог 3" xfId="67" xr:uid="{00000000-0005-0000-0000-00003F000000}"/>
    <cellStyle name="Контрольная ячейка 2" xfId="70" xr:uid="{00000000-0005-0000-0000-000040000000}"/>
    <cellStyle name="Контрольная ячейка 3" xfId="69" xr:uid="{00000000-0005-0000-0000-000041000000}"/>
    <cellStyle name="Название 2" xfId="72" xr:uid="{00000000-0005-0000-0000-000042000000}"/>
    <cellStyle name="Название 3" xfId="71" xr:uid="{00000000-0005-0000-0000-000043000000}"/>
    <cellStyle name="Нейтральный 2" xfId="74" xr:uid="{00000000-0005-0000-0000-000044000000}"/>
    <cellStyle name="Нейтральный 3" xfId="73" xr:uid="{00000000-0005-0000-0000-000045000000}"/>
    <cellStyle name="Обычный" xfId="0" builtinId="0"/>
    <cellStyle name="Обычный 13" xfId="3" xr:uid="{00000000-0005-0000-0000-000047000000}"/>
    <cellStyle name="Обычный 2" xfId="1" xr:uid="{00000000-0005-0000-0000-000048000000}"/>
    <cellStyle name="Обычный 2 2" xfId="96" xr:uid="{00000000-0005-0000-0000-000049000000}"/>
    <cellStyle name="Обычный 2 2 2" xfId="99" xr:uid="{00000000-0005-0000-0000-00004A000000}"/>
    <cellStyle name="Обычный 2 3" xfId="75" xr:uid="{00000000-0005-0000-0000-00004B000000}"/>
    <cellStyle name="Обычный 3" xfId="76" xr:uid="{00000000-0005-0000-0000-00004C000000}"/>
    <cellStyle name="Обычный 4" xfId="92" xr:uid="{00000000-0005-0000-0000-00004D000000}"/>
    <cellStyle name="Обычный 4 2" xfId="100" xr:uid="{00000000-0005-0000-0000-00004E000000}"/>
    <cellStyle name="Обычный 5" xfId="95" xr:uid="{00000000-0005-0000-0000-00004F000000}"/>
    <cellStyle name="Обычный 6" xfId="4" xr:uid="{00000000-0005-0000-0000-000050000000}"/>
    <cellStyle name="Обычный 7" xfId="93" xr:uid="{00000000-0005-0000-0000-000051000000}"/>
    <cellStyle name="Обычный 8" xfId="98" xr:uid="{00000000-0005-0000-0000-000052000000}"/>
    <cellStyle name="Обычный_EEFD331" xfId="101" xr:uid="{00000000-0005-0000-0000-000053000000}"/>
    <cellStyle name="Плохой 2" xfId="78" xr:uid="{00000000-0005-0000-0000-000054000000}"/>
    <cellStyle name="Плохой 3" xfId="77" xr:uid="{00000000-0005-0000-0000-000055000000}"/>
    <cellStyle name="Пояснение 2" xfId="80" xr:uid="{00000000-0005-0000-0000-000056000000}"/>
    <cellStyle name="Пояснение 3" xfId="79" xr:uid="{00000000-0005-0000-0000-000057000000}"/>
    <cellStyle name="Примечание 2" xfId="82" xr:uid="{00000000-0005-0000-0000-000058000000}"/>
    <cellStyle name="Примечание 3" xfId="81" xr:uid="{00000000-0005-0000-0000-000059000000}"/>
    <cellStyle name="Связанная ячейка 2" xfId="84" xr:uid="{00000000-0005-0000-0000-00005A000000}"/>
    <cellStyle name="Связанная ячейка 3" xfId="83" xr:uid="{00000000-0005-0000-0000-00005B000000}"/>
    <cellStyle name="Стиль 1" xfId="85" xr:uid="{00000000-0005-0000-0000-00005C000000}"/>
    <cellStyle name="Текст предупреждения 2" xfId="87" xr:uid="{00000000-0005-0000-0000-00005D000000}"/>
    <cellStyle name="Текст предупреждения 3" xfId="86" xr:uid="{00000000-0005-0000-0000-00005E000000}"/>
    <cellStyle name="Финансовый 2" xfId="2" xr:uid="{00000000-0005-0000-0000-00005F000000}"/>
    <cellStyle name="Финансовый 2 2" xfId="97" xr:uid="{00000000-0005-0000-0000-000060000000}"/>
    <cellStyle name="Финансовый 2 3" xfId="89" xr:uid="{00000000-0005-0000-0000-000061000000}"/>
    <cellStyle name="Финансовый 3" xfId="88" xr:uid="{00000000-0005-0000-0000-000062000000}"/>
    <cellStyle name="Хвост" xfId="94" xr:uid="{00000000-0005-0000-0000-000063000000}"/>
    <cellStyle name="Хороший 2" xfId="91" xr:uid="{00000000-0005-0000-0000-000064000000}"/>
    <cellStyle name="Хороший 3" xfId="9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yaletdinovem/AppData/Local/Microsoft/Windows/Temporary%20Internet%20Files/Content.Outlook/J91S8PBY/&#1055;&#1088;&#1077;&#1076;&#1074;&#1072;&#1088;&#1080;&#1090;&#1077;&#1083;&#1100;&#1085;&#1099;&#1081;%20&#1073;&#1102;&#1076;&#1078;&#1077;&#1090;%20&#1085;&#1072;%202011&#1075;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КБК"/>
      <sheetName val="2011"/>
      <sheetName val="Расчёт 2011 бур.16+3ГРП"/>
      <sheetName val="Расчёт 2011 бур.7"/>
      <sheetName val="ПО текучка"/>
      <sheetName val="ПО бурение 1+ГРП 4к"/>
      <sheetName val="ПО бурение 2"/>
      <sheetName val="Водянки"/>
    </sheetNames>
    <sheetDataSet>
      <sheetData sheetId="0"/>
      <sheetData sheetId="1">
        <row r="2">
          <cell r="C2" t="str">
            <v>Зарплата персонала</v>
          </cell>
        </row>
        <row r="3">
          <cell r="C3" t="str">
            <v>Отчисления от ФОТ (ЕСН и пр.)</v>
          </cell>
        </row>
        <row r="4">
          <cell r="C4" t="str">
            <v>Командировочные расходы</v>
          </cell>
        </row>
        <row r="5">
          <cell r="C5" t="str">
            <v>Прочие расходы на персонал</v>
          </cell>
        </row>
        <row r="6">
          <cell r="C6" t="str">
            <v>Анализ нефти</v>
          </cell>
        </row>
        <row r="7">
          <cell r="C7" t="str">
            <v>Подготовка нефти</v>
          </cell>
        </row>
        <row r="8">
          <cell r="C8" t="str">
            <v>Ремонт добывающих скважин</v>
          </cell>
        </row>
        <row r="9">
          <cell r="C9" t="str">
            <v>Ремонт водозаборных скважин</v>
          </cell>
        </row>
        <row r="10">
          <cell r="C10" t="str">
            <v>Ремонт нагнетательных скважин</v>
          </cell>
        </row>
        <row r="11">
          <cell r="C11" t="str">
            <v>Капитальный ремонт скважин</v>
          </cell>
        </row>
        <row r="12">
          <cell r="C12" t="str">
            <v>Обслуживание погружного оборудования</v>
          </cell>
        </row>
        <row r="13">
          <cell r="C13" t="str">
            <v>Обслуживание ПСН</v>
          </cell>
        </row>
        <row r="14">
          <cell r="C14" t="str">
            <v>Обслуживание УПН</v>
          </cell>
        </row>
        <row r="15">
          <cell r="C15" t="str">
            <v>Обслуживание КНС</v>
          </cell>
        </row>
        <row r="16">
          <cell r="C16" t="str">
            <v>Обслуживание кустов скважин</v>
          </cell>
        </row>
        <row r="17">
          <cell r="C17" t="str">
            <v>Содержание и ремонт нефтепровода</v>
          </cell>
        </row>
        <row r="18">
          <cell r="C18" t="str">
            <v>Содержание и ремонт нефтесборных сетей</v>
          </cell>
        </row>
        <row r="19">
          <cell r="C19" t="str">
            <v>Содержание и ремонт наземного скваженного оборудования</v>
          </cell>
        </row>
        <row r="20">
          <cell r="C20" t="str">
            <v>Обслуживание насосов ППД</v>
          </cell>
        </row>
        <row r="21">
          <cell r="C21" t="str">
            <v>Обслуживание водоводов</v>
          </cell>
        </row>
        <row r="22">
          <cell r="C22" t="str">
            <v>Обслуживание и ремонт КУУН</v>
          </cell>
        </row>
        <row r="23">
          <cell r="C23" t="str">
            <v>Обслуживание и ремонт систем теплоснабжения</v>
          </cell>
        </row>
        <row r="24">
          <cell r="C24" t="str">
            <v>Содержание и ремонт площадок и дорог</v>
          </cell>
        </row>
        <row r="25">
          <cell r="C25" t="str">
            <v>Инструменты и инвентарь</v>
          </cell>
        </row>
        <row r="26">
          <cell r="C26" t="str">
            <v>Вахтовые перевозки</v>
          </cell>
        </row>
        <row r="27">
          <cell r="C27" t="str">
            <v>Транспортные расходы</v>
          </cell>
        </row>
        <row r="28">
          <cell r="C28" t="str">
            <v>Содержание складского хозяйства</v>
          </cell>
        </row>
        <row r="29">
          <cell r="C29" t="str">
            <v>Канцтовары</v>
          </cell>
        </row>
        <row r="30">
          <cell r="C30" t="str">
            <v>Медицинские услуги</v>
          </cell>
        </row>
        <row r="31">
          <cell r="C31" t="str">
            <v>Содерж жилых помещений</v>
          </cell>
        </row>
        <row r="32">
          <cell r="C32" t="str">
            <v>Содержание и ремонт бытового оборудования</v>
          </cell>
        </row>
        <row r="33">
          <cell r="C33" t="str">
            <v>Вакцинация персонала</v>
          </cell>
        </row>
        <row r="34">
          <cell r="C34" t="str">
            <v>Лицензирование и аттестация</v>
          </cell>
        </row>
        <row r="35">
          <cell r="C35" t="str">
            <v>Нормативно-техническая документация</v>
          </cell>
        </row>
        <row r="36">
          <cell r="C36" t="str">
            <v>Обеспечение безопасной эксплуатации опасных объектов</v>
          </cell>
        </row>
        <row r="37">
          <cell r="C37" t="str">
            <v>Обучение персонала</v>
          </cell>
        </row>
        <row r="38">
          <cell r="C38" t="str">
            <v>Противопожарная готовность</v>
          </cell>
        </row>
        <row r="39">
          <cell r="C39" t="str">
            <v>Профосмотры</v>
          </cell>
        </row>
        <row r="40">
          <cell r="C40" t="str">
            <v>Содержание медпункта</v>
          </cell>
        </row>
        <row r="41">
          <cell r="C41" t="str">
            <v>Спецпитание</v>
          </cell>
        </row>
        <row r="42">
          <cell r="C42" t="str">
            <v>Средства защиты персонала</v>
          </cell>
        </row>
        <row r="43">
          <cell r="C43" t="str">
            <v>Страхование опасных производственных объектов</v>
          </cell>
        </row>
        <row r="44">
          <cell r="C44" t="str">
            <v>Ликвидация загрязнений ОС</v>
          </cell>
        </row>
        <row r="45">
          <cell r="C45" t="str">
            <v>Проектная и нормативная документация</v>
          </cell>
        </row>
        <row r="46">
          <cell r="C46" t="str">
            <v>Производственный экологический контроль</v>
          </cell>
        </row>
        <row r="47">
          <cell r="C47" t="str">
            <v>Сдача промышленных отходов</v>
          </cell>
        </row>
        <row r="48">
          <cell r="C48" t="str">
            <v>Лизинг автотранспорта и спецтехники</v>
          </cell>
        </row>
        <row r="49">
          <cell r="C49" t="str">
            <v>ТО и ТР технологического транспорта</v>
          </cell>
        </row>
        <row r="50">
          <cell r="C50" t="str">
            <v>Аренда технологического транспорта</v>
          </cell>
        </row>
        <row r="51">
          <cell r="C51" t="str">
            <v>Топливо</v>
          </cell>
        </row>
        <row r="52">
          <cell r="C52" t="str">
            <v>Техосмотры</v>
          </cell>
        </row>
        <row r="53">
          <cell r="C53" t="str">
            <v>Страхование</v>
          </cell>
        </row>
        <row r="54">
          <cell r="C54" t="str">
            <v>Инструменты и инвентарь</v>
          </cell>
        </row>
        <row r="55">
          <cell r="C55" t="str">
            <v>Топливо</v>
          </cell>
        </row>
        <row r="56">
          <cell r="C56" t="str">
            <v>Обслуживание и ремонт ДЭС и ГПЭС</v>
          </cell>
        </row>
        <row r="57">
          <cell r="C57" t="str">
            <v>Содержание электрических сетей</v>
          </cell>
        </row>
        <row r="58">
          <cell r="C58" t="str">
            <v>Покупная электроэнергия</v>
          </cell>
        </row>
        <row r="59">
          <cell r="C59" t="str">
            <v>Инструменты и инвентарь</v>
          </cell>
        </row>
        <row r="60">
          <cell r="C60" t="str">
            <v>ГДИС при ТРС</v>
          </cell>
        </row>
        <row r="61">
          <cell r="C61" t="str">
            <v>ГИС и ГИРС по контролю скважин</v>
          </cell>
        </row>
        <row r="62">
          <cell r="C62" t="str">
            <v>Специальные исследования</v>
          </cell>
        </row>
        <row r="63">
          <cell r="C63" t="str">
            <v>Аренда офисных помещений</v>
          </cell>
        </row>
        <row r="64">
          <cell r="C64" t="str">
            <v>Содержание и найм жилых помещений</v>
          </cell>
        </row>
        <row r="65">
          <cell r="C65" t="str">
            <v>Электроэнергия и коммунальные услуги</v>
          </cell>
        </row>
        <row r="66">
          <cell r="C66" t="str">
            <v>Канцелярские товары</v>
          </cell>
        </row>
        <row r="67">
          <cell r="C67" t="str">
            <v>Почтовые услуги</v>
          </cell>
        </row>
        <row r="68">
          <cell r="C68" t="str">
            <v>Хозяйственные расходы</v>
          </cell>
        </row>
        <row r="69">
          <cell r="C69" t="str">
            <v>Обслуживание компьютерной и телефонной сети</v>
          </cell>
        </row>
        <row r="70">
          <cell r="C70" t="str">
            <v>Обслуживание компьютеров</v>
          </cell>
        </row>
        <row r="71">
          <cell r="C71" t="str">
            <v>Обслуживание принтеров и ксероксов</v>
          </cell>
        </row>
        <row r="72">
          <cell r="C72" t="str">
            <v>Обслуж средств связи</v>
          </cell>
        </row>
        <row r="73">
          <cell r="C73" t="str">
            <v>Содерж ОПС</v>
          </cell>
        </row>
        <row r="74">
          <cell r="C74" t="str">
            <v>Аудит услуги РСБУ, МСФО</v>
          </cell>
        </row>
        <row r="75">
          <cell r="C75" t="str">
            <v>Информационные  услуги</v>
          </cell>
        </row>
        <row r="76">
          <cell r="C76" t="str">
            <v>Междугородная связь</v>
          </cell>
        </row>
        <row r="77">
          <cell r="C77" t="str">
            <v>Радиосвязь</v>
          </cell>
        </row>
        <row r="78">
          <cell r="C78" t="str">
            <v>Сотовая связь</v>
          </cell>
        </row>
        <row r="79">
          <cell r="C79" t="str">
            <v>Спутниковая связь</v>
          </cell>
        </row>
        <row r="80">
          <cell r="C80" t="str">
            <v>Услуги Интернет</v>
          </cell>
        </row>
        <row r="81">
          <cell r="C81" t="str">
            <v>Автостоянка, аренда гаража</v>
          </cell>
        </row>
        <row r="82">
          <cell r="C82" t="str">
            <v>Топливо</v>
          </cell>
        </row>
        <row r="83">
          <cell r="C83" t="str">
            <v>Страхование офисного транспорта</v>
          </cell>
        </row>
        <row r="84">
          <cell r="C84" t="str">
            <v>Техосмотры</v>
          </cell>
        </row>
        <row r="85">
          <cell r="C85" t="str">
            <v>ТО и ТР транспорта</v>
          </cell>
        </row>
        <row r="86">
          <cell r="C86" t="str">
            <v>Услуги автотранспорта</v>
          </cell>
        </row>
        <row r="87">
          <cell r="C87" t="str">
            <v>Информационные услуги СБ</v>
          </cell>
        </row>
        <row r="88">
          <cell r="C88" t="str">
            <v>Обучение персонала СБ</v>
          </cell>
        </row>
        <row r="89">
          <cell r="C89" t="str">
            <v>Услуги по охране объектов</v>
          </cell>
        </row>
        <row r="90">
          <cell r="C90" t="str">
            <v>Спец средства, аксессуары</v>
          </cell>
        </row>
        <row r="91">
          <cell r="C91" t="str">
            <v>Банковские услуги</v>
          </cell>
        </row>
        <row r="92">
          <cell r="C92" t="str">
            <v>Командировочные расходы</v>
          </cell>
        </row>
        <row r="93">
          <cell r="C93" t="str">
            <v>Праздничные мероприятия</v>
          </cell>
        </row>
        <row r="94">
          <cell r="C94" t="str">
            <v>Представительские  расходы</v>
          </cell>
        </row>
        <row r="95">
          <cell r="C95" t="str">
            <v>Расходы на рекламу и ПР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zoomScaleNormal="100" zoomScaleSheetLayoutView="100" workbookViewId="0">
      <selection activeCell="B3" sqref="B3"/>
    </sheetView>
  </sheetViews>
  <sheetFormatPr defaultColWidth="9.1796875" defaultRowHeight="14" outlineLevelRow="1" x14ac:dyDescent="0.3"/>
  <cols>
    <col min="1" max="1" width="6.54296875" style="3" customWidth="1"/>
    <col min="2" max="2" width="102.453125" style="20" customWidth="1"/>
    <col min="3" max="3" width="10.7265625" style="3" customWidth="1"/>
    <col min="4" max="4" width="14.81640625" style="16" customWidth="1"/>
    <col min="5" max="5" width="23.54296875" style="6" customWidth="1"/>
    <col min="6" max="6" width="35" style="25" customWidth="1"/>
    <col min="7" max="7" width="10.26953125" style="1" customWidth="1"/>
    <col min="8" max="16384" width="9.1796875" style="1"/>
  </cols>
  <sheetData>
    <row r="1" spans="1:6" ht="15" customHeight="1" x14ac:dyDescent="0.3">
      <c r="C1" s="117" t="s">
        <v>107</v>
      </c>
      <c r="D1" s="106"/>
      <c r="E1" s="106"/>
    </row>
    <row r="4" spans="1:6" ht="15" customHeight="1" x14ac:dyDescent="0.3">
      <c r="B4" s="8" t="s">
        <v>11</v>
      </c>
      <c r="C4" s="101" t="s">
        <v>12</v>
      </c>
      <c r="D4" s="101"/>
      <c r="E4" s="101"/>
    </row>
    <row r="5" spans="1:6" ht="15" customHeight="1" x14ac:dyDescent="0.3">
      <c r="B5" s="8" t="s">
        <v>13</v>
      </c>
      <c r="C5" s="101" t="s">
        <v>41</v>
      </c>
      <c r="D5" s="101"/>
      <c r="E5" s="101"/>
    </row>
    <row r="6" spans="1:6" ht="15" customHeight="1" x14ac:dyDescent="0.3">
      <c r="B6" s="8" t="s">
        <v>14</v>
      </c>
      <c r="C6" s="101" t="s">
        <v>42</v>
      </c>
      <c r="D6" s="101"/>
      <c r="E6" s="101"/>
    </row>
    <row r="7" spans="1:6" ht="29.25" customHeight="1" x14ac:dyDescent="0.3">
      <c r="B7" s="8" t="s">
        <v>15</v>
      </c>
      <c r="C7" s="112" t="s">
        <v>43</v>
      </c>
      <c r="D7" s="112"/>
      <c r="E7" s="112"/>
    </row>
    <row r="8" spans="1:6" ht="15.75" customHeight="1" x14ac:dyDescent="0.3">
      <c r="B8" s="4"/>
      <c r="C8" s="4"/>
      <c r="D8" s="13"/>
      <c r="E8" s="17"/>
    </row>
    <row r="9" spans="1:6" ht="24" customHeight="1" x14ac:dyDescent="0.3">
      <c r="A9" s="113" t="s">
        <v>5</v>
      </c>
      <c r="B9" s="113"/>
      <c r="C9" s="113"/>
      <c r="D9" s="113"/>
      <c r="E9" s="113"/>
    </row>
    <row r="10" spans="1:6" ht="18.75" customHeight="1" x14ac:dyDescent="0.3">
      <c r="A10" s="113" t="s">
        <v>82</v>
      </c>
      <c r="B10" s="113"/>
      <c r="C10" s="113"/>
      <c r="D10" s="113"/>
      <c r="E10" s="113"/>
    </row>
    <row r="11" spans="1:6" s="9" customFormat="1" ht="15.75" customHeight="1" x14ac:dyDescent="0.3">
      <c r="A11" s="10"/>
      <c r="B11" s="109"/>
      <c r="C11" s="109"/>
      <c r="D11" s="109"/>
      <c r="E11" s="21"/>
      <c r="F11" s="26"/>
    </row>
    <row r="12" spans="1:6" s="9" customFormat="1" ht="15" customHeight="1" x14ac:dyDescent="0.3">
      <c r="A12" s="10"/>
      <c r="B12" s="109" t="s">
        <v>37</v>
      </c>
      <c r="C12" s="109"/>
      <c r="D12" s="109"/>
      <c r="E12" s="21"/>
      <c r="F12" s="26"/>
    </row>
    <row r="13" spans="1:6" s="9" customFormat="1" ht="11.25" customHeight="1" x14ac:dyDescent="0.3">
      <c r="A13" s="10"/>
      <c r="B13" s="65"/>
      <c r="C13" s="65"/>
      <c r="D13" s="65"/>
      <c r="E13" s="21"/>
      <c r="F13" s="26"/>
    </row>
    <row r="14" spans="1:6" ht="18" customHeight="1" x14ac:dyDescent="0.3">
      <c r="A14" s="7"/>
      <c r="B14" s="111" t="s">
        <v>38</v>
      </c>
      <c r="C14" s="111"/>
      <c r="D14" s="111"/>
      <c r="E14" s="111"/>
    </row>
    <row r="15" spans="1:6" x14ac:dyDescent="0.3">
      <c r="A15" s="2"/>
      <c r="B15" s="22"/>
      <c r="C15" s="2"/>
      <c r="D15" s="14"/>
      <c r="E15" s="18"/>
    </row>
    <row r="16" spans="1:6" ht="11.25" customHeight="1" x14ac:dyDescent="0.3">
      <c r="A16" s="110" t="s">
        <v>0</v>
      </c>
      <c r="B16" s="110" t="s">
        <v>2</v>
      </c>
      <c r="C16" s="110" t="s">
        <v>1</v>
      </c>
      <c r="D16" s="107" t="s">
        <v>19</v>
      </c>
      <c r="E16" s="110" t="s">
        <v>10</v>
      </c>
    </row>
    <row r="17" spans="1:5" ht="19.5" customHeight="1" x14ac:dyDescent="0.3">
      <c r="A17" s="110"/>
      <c r="B17" s="110"/>
      <c r="C17" s="110"/>
      <c r="D17" s="108"/>
      <c r="E17" s="110"/>
    </row>
    <row r="18" spans="1:5" ht="22.5" customHeight="1" collapsed="1" x14ac:dyDescent="0.3">
      <c r="A18" s="64"/>
      <c r="B18" s="74" t="s">
        <v>83</v>
      </c>
      <c r="C18" s="64"/>
      <c r="D18" s="64"/>
      <c r="E18" s="64"/>
    </row>
    <row r="19" spans="1:5" x14ac:dyDescent="0.3">
      <c r="A19" s="39"/>
      <c r="B19" s="30" t="s">
        <v>32</v>
      </c>
      <c r="C19" s="39"/>
      <c r="D19" s="39"/>
      <c r="E19" s="39"/>
    </row>
    <row r="20" spans="1:5" ht="25" x14ac:dyDescent="0.3">
      <c r="A20" s="43">
        <f>A19+1</f>
        <v>1</v>
      </c>
      <c r="B20" s="40" t="s">
        <v>51</v>
      </c>
      <c r="C20" s="41" t="s">
        <v>52</v>
      </c>
      <c r="D20" s="41">
        <f>(4000*20+150*180)/10000</f>
        <v>10.7</v>
      </c>
      <c r="E20" s="64"/>
    </row>
    <row r="21" spans="1:5" x14ac:dyDescent="0.3">
      <c r="A21" s="41">
        <f>A20+1</f>
        <v>2</v>
      </c>
      <c r="B21" s="42" t="s">
        <v>33</v>
      </c>
      <c r="C21" s="43" t="s">
        <v>17</v>
      </c>
      <c r="D21" s="44">
        <v>750</v>
      </c>
      <c r="E21" s="64"/>
    </row>
    <row r="22" spans="1:5" ht="25" x14ac:dyDescent="0.3">
      <c r="A22" s="41">
        <f t="shared" ref="A22:A41" si="0">A21+1</f>
        <v>3</v>
      </c>
      <c r="B22" s="45" t="s">
        <v>34</v>
      </c>
      <c r="C22" s="43" t="s">
        <v>17</v>
      </c>
      <c r="D22" s="44">
        <f>D21</f>
        <v>750</v>
      </c>
      <c r="E22" s="64"/>
    </row>
    <row r="23" spans="1:5" x14ac:dyDescent="0.3">
      <c r="A23" s="41">
        <f t="shared" si="0"/>
        <v>4</v>
      </c>
      <c r="B23" s="42" t="s">
        <v>35</v>
      </c>
      <c r="C23" s="43" t="s">
        <v>17</v>
      </c>
      <c r="D23" s="44">
        <f>D21</f>
        <v>750</v>
      </c>
      <c r="E23" s="64"/>
    </row>
    <row r="24" spans="1:5" x14ac:dyDescent="0.3">
      <c r="A24" s="41">
        <f t="shared" si="0"/>
        <v>5</v>
      </c>
      <c r="B24" s="42" t="s">
        <v>53</v>
      </c>
      <c r="C24" s="43" t="s">
        <v>17</v>
      </c>
      <c r="D24" s="44">
        <v>2250</v>
      </c>
      <c r="E24" s="64"/>
    </row>
    <row r="25" spans="1:5" ht="25" x14ac:dyDescent="0.3">
      <c r="A25" s="41">
        <f t="shared" si="0"/>
        <v>6</v>
      </c>
      <c r="B25" s="45" t="s">
        <v>54</v>
      </c>
      <c r="C25" s="43" t="s">
        <v>17</v>
      </c>
      <c r="D25" s="44">
        <f>D24</f>
        <v>2250</v>
      </c>
      <c r="E25" s="64"/>
    </row>
    <row r="26" spans="1:5" x14ac:dyDescent="0.3">
      <c r="A26" s="41">
        <f t="shared" si="0"/>
        <v>7</v>
      </c>
      <c r="B26" s="42" t="s">
        <v>35</v>
      </c>
      <c r="C26" s="43" t="s">
        <v>17</v>
      </c>
      <c r="D26" s="44">
        <f>D24</f>
        <v>2250</v>
      </c>
      <c r="E26" s="64"/>
    </row>
    <row r="27" spans="1:5" x14ac:dyDescent="0.3">
      <c r="A27" s="41">
        <f t="shared" si="0"/>
        <v>8</v>
      </c>
      <c r="B27" s="42" t="s">
        <v>55</v>
      </c>
      <c r="C27" s="43" t="s">
        <v>17</v>
      </c>
      <c r="D27" s="44">
        <v>2000</v>
      </c>
      <c r="E27" s="64"/>
    </row>
    <row r="28" spans="1:5" ht="25" x14ac:dyDescent="0.3">
      <c r="A28" s="41">
        <f t="shared" si="0"/>
        <v>9</v>
      </c>
      <c r="B28" s="45" t="s">
        <v>56</v>
      </c>
      <c r="C28" s="43" t="s">
        <v>17</v>
      </c>
      <c r="D28" s="44">
        <f>D27</f>
        <v>2000</v>
      </c>
      <c r="E28" s="64"/>
    </row>
    <row r="29" spans="1:5" x14ac:dyDescent="0.3">
      <c r="A29" s="41">
        <f t="shared" si="0"/>
        <v>10</v>
      </c>
      <c r="B29" s="45" t="s">
        <v>35</v>
      </c>
      <c r="C29" s="43" t="s">
        <v>17</v>
      </c>
      <c r="D29" s="44">
        <f>D27</f>
        <v>2000</v>
      </c>
      <c r="E29" s="64"/>
    </row>
    <row r="30" spans="1:5" x14ac:dyDescent="0.3">
      <c r="A30" s="41">
        <f t="shared" si="0"/>
        <v>11</v>
      </c>
      <c r="B30" s="42" t="s">
        <v>57</v>
      </c>
      <c r="C30" s="43" t="s">
        <v>17</v>
      </c>
      <c r="D30" s="44">
        <v>1500</v>
      </c>
      <c r="E30" s="64"/>
    </row>
    <row r="31" spans="1:5" ht="25" x14ac:dyDescent="0.3">
      <c r="A31" s="41">
        <f t="shared" si="0"/>
        <v>12</v>
      </c>
      <c r="B31" s="45" t="s">
        <v>58</v>
      </c>
      <c r="C31" s="43" t="s">
        <v>17</v>
      </c>
      <c r="D31" s="44">
        <f>D30</f>
        <v>1500</v>
      </c>
      <c r="E31" s="64"/>
    </row>
    <row r="32" spans="1:5" x14ac:dyDescent="0.3">
      <c r="A32" s="41">
        <f t="shared" si="0"/>
        <v>13</v>
      </c>
      <c r="B32" s="45" t="s">
        <v>35</v>
      </c>
      <c r="C32" s="43" t="s">
        <v>17</v>
      </c>
      <c r="D32" s="44">
        <f>D30</f>
        <v>1500</v>
      </c>
      <c r="E32" s="64"/>
    </row>
    <row r="33" spans="1:7" x14ac:dyDescent="0.3">
      <c r="A33" s="41">
        <f t="shared" si="0"/>
        <v>14</v>
      </c>
      <c r="B33" s="42" t="s">
        <v>59</v>
      </c>
      <c r="C33" s="43" t="s">
        <v>17</v>
      </c>
      <c r="D33" s="44">
        <v>500</v>
      </c>
      <c r="E33" s="64"/>
    </row>
    <row r="34" spans="1:7" ht="25" x14ac:dyDescent="0.3">
      <c r="A34" s="41">
        <f t="shared" si="0"/>
        <v>15</v>
      </c>
      <c r="B34" s="45" t="s">
        <v>60</v>
      </c>
      <c r="C34" s="43" t="s">
        <v>17</v>
      </c>
      <c r="D34" s="44">
        <f>D33</f>
        <v>500</v>
      </c>
      <c r="E34" s="64"/>
    </row>
    <row r="35" spans="1:7" x14ac:dyDescent="0.3">
      <c r="A35" s="41">
        <f t="shared" si="0"/>
        <v>16</v>
      </c>
      <c r="B35" s="45" t="s">
        <v>35</v>
      </c>
      <c r="C35" s="43" t="s">
        <v>17</v>
      </c>
      <c r="D35" s="44">
        <f>D33</f>
        <v>500</v>
      </c>
      <c r="E35" s="64"/>
    </row>
    <row r="36" spans="1:7" ht="25" x14ac:dyDescent="0.3">
      <c r="A36" s="41">
        <f t="shared" si="0"/>
        <v>17</v>
      </c>
      <c r="B36" s="45" t="s">
        <v>61</v>
      </c>
      <c r="C36" s="43" t="s">
        <v>3</v>
      </c>
      <c r="D36" s="46">
        <f>3000*2*3</f>
        <v>18000</v>
      </c>
      <c r="E36" s="64"/>
    </row>
    <row r="37" spans="1:7" x14ac:dyDescent="0.3">
      <c r="A37" s="41">
        <f t="shared" si="0"/>
        <v>18</v>
      </c>
      <c r="B37" s="45" t="s">
        <v>39</v>
      </c>
      <c r="C37" s="43" t="s">
        <v>3</v>
      </c>
      <c r="D37" s="46">
        <f>D36*3/4</f>
        <v>13500</v>
      </c>
      <c r="E37" s="64"/>
    </row>
    <row r="38" spans="1:7" x14ac:dyDescent="0.3">
      <c r="A38" s="41">
        <f t="shared" si="0"/>
        <v>19</v>
      </c>
      <c r="B38" s="47" t="s">
        <v>62</v>
      </c>
      <c r="C38" s="43" t="s">
        <v>18</v>
      </c>
      <c r="D38" s="46">
        <f>D39+D40</f>
        <v>593.88</v>
      </c>
      <c r="E38" s="64"/>
    </row>
    <row r="39" spans="1:7" x14ac:dyDescent="0.3">
      <c r="A39" s="41">
        <f t="shared" si="0"/>
        <v>20</v>
      </c>
      <c r="B39" s="47" t="s">
        <v>106</v>
      </c>
      <c r="C39" s="43" t="s">
        <v>18</v>
      </c>
      <c r="D39" s="46">
        <f>(20*20*0.2+20*63*0.4)*0.707</f>
        <v>412.88799999999998</v>
      </c>
      <c r="E39" s="64"/>
    </row>
    <row r="40" spans="1:7" x14ac:dyDescent="0.3">
      <c r="A40" s="41">
        <f t="shared" si="0"/>
        <v>21</v>
      </c>
      <c r="B40" s="47" t="s">
        <v>84</v>
      </c>
      <c r="C40" s="43" t="s">
        <v>18</v>
      </c>
      <c r="D40" s="46">
        <f>(1080-20*20*0.2-20*63*0.4-600*0.4)*0.707</f>
        <v>180.99199999999999</v>
      </c>
      <c r="E40" s="81"/>
    </row>
    <row r="41" spans="1:7" ht="25" x14ac:dyDescent="0.3">
      <c r="A41" s="41">
        <f t="shared" si="0"/>
        <v>22</v>
      </c>
      <c r="B41" s="40" t="s">
        <v>75</v>
      </c>
      <c r="C41" s="41" t="s">
        <v>4</v>
      </c>
      <c r="D41" s="44">
        <f>20*20</f>
        <v>400</v>
      </c>
      <c r="E41" s="72" t="s">
        <v>48</v>
      </c>
      <c r="F41" s="68"/>
      <c r="G41" s="20"/>
    </row>
    <row r="42" spans="1:7" hidden="1" outlineLevel="1" x14ac:dyDescent="0.3">
      <c r="A42" s="55"/>
      <c r="B42" s="56" t="s">
        <v>63</v>
      </c>
      <c r="C42" s="54" t="s">
        <v>3</v>
      </c>
      <c r="D42" s="57">
        <f>20*20*0.2</f>
        <v>80</v>
      </c>
      <c r="E42" s="66"/>
      <c r="F42" s="68"/>
      <c r="G42" s="20"/>
    </row>
    <row r="43" spans="1:7" ht="25" collapsed="1" x14ac:dyDescent="0.3">
      <c r="A43" s="41">
        <v>23</v>
      </c>
      <c r="B43" s="40" t="s">
        <v>49</v>
      </c>
      <c r="C43" s="41" t="s">
        <v>4</v>
      </c>
      <c r="D43" s="44">
        <f>20*63</f>
        <v>1260</v>
      </c>
      <c r="E43" s="72" t="s">
        <v>48</v>
      </c>
      <c r="F43" s="68"/>
      <c r="G43" s="20"/>
    </row>
    <row r="44" spans="1:7" hidden="1" outlineLevel="1" x14ac:dyDescent="0.3">
      <c r="A44" s="55"/>
      <c r="B44" s="56" t="s">
        <v>63</v>
      </c>
      <c r="C44" s="54" t="s">
        <v>3</v>
      </c>
      <c r="D44" s="57">
        <f>20*63*0.4</f>
        <v>504</v>
      </c>
      <c r="E44" s="66"/>
      <c r="F44" s="68"/>
      <c r="G44" s="20"/>
    </row>
    <row r="45" spans="1:7" collapsed="1" x14ac:dyDescent="0.3">
      <c r="A45" s="41">
        <v>24</v>
      </c>
      <c r="B45" s="40" t="s">
        <v>64</v>
      </c>
      <c r="C45" s="41" t="s">
        <v>3</v>
      </c>
      <c r="D45" s="44">
        <f>D48*1.01</f>
        <v>704.17200000000003</v>
      </c>
      <c r="E45" s="82"/>
      <c r="F45" s="68"/>
      <c r="G45" s="20"/>
    </row>
    <row r="46" spans="1:7" hidden="1" outlineLevel="1" x14ac:dyDescent="0.3">
      <c r="A46" s="54"/>
      <c r="B46" s="69" t="s">
        <v>65</v>
      </c>
      <c r="C46" s="54" t="s">
        <v>3</v>
      </c>
      <c r="D46" s="70">
        <f>D45</f>
        <v>704.17200000000003</v>
      </c>
      <c r="E46" s="71"/>
      <c r="F46" s="68"/>
      <c r="G46" s="20"/>
    </row>
    <row r="47" spans="1:7" collapsed="1" x14ac:dyDescent="0.3">
      <c r="A47" s="43">
        <v>25</v>
      </c>
      <c r="B47" s="48" t="s">
        <v>105</v>
      </c>
      <c r="C47" s="43" t="s">
        <v>18</v>
      </c>
      <c r="D47" s="46">
        <f>D45*1.6</f>
        <v>1126.6752000000001</v>
      </c>
      <c r="E47" s="67"/>
      <c r="F47" s="68"/>
      <c r="G47" s="20"/>
    </row>
    <row r="48" spans="1:7" ht="26" x14ac:dyDescent="0.3">
      <c r="A48" s="43">
        <f>A47+1</f>
        <v>26</v>
      </c>
      <c r="B48" s="40" t="s">
        <v>66</v>
      </c>
      <c r="C48" s="41" t="s">
        <v>3</v>
      </c>
      <c r="D48" s="46">
        <f>D49*1.05</f>
        <v>697.2</v>
      </c>
      <c r="E48" s="72" t="s">
        <v>67</v>
      </c>
      <c r="F48" s="68"/>
      <c r="G48" s="20"/>
    </row>
    <row r="49" spans="1:7" ht="26" x14ac:dyDescent="0.3">
      <c r="A49" s="43">
        <f>A48+1</f>
        <v>27</v>
      </c>
      <c r="B49" s="40" t="s">
        <v>68</v>
      </c>
      <c r="C49" s="41" t="s">
        <v>3</v>
      </c>
      <c r="D49" s="46">
        <f>(D41+D43)*0.4</f>
        <v>664</v>
      </c>
      <c r="E49" s="72" t="s">
        <v>69</v>
      </c>
      <c r="F49" s="68"/>
      <c r="G49" s="20"/>
    </row>
    <row r="50" spans="1:7" x14ac:dyDescent="0.3">
      <c r="A50" s="43">
        <f>A49+1</f>
        <v>28</v>
      </c>
      <c r="B50" s="40" t="s">
        <v>70</v>
      </c>
      <c r="C50" s="41" t="s">
        <v>4</v>
      </c>
      <c r="D50" s="46">
        <f>D41+D43</f>
        <v>1660</v>
      </c>
      <c r="E50" s="73"/>
      <c r="F50" s="68"/>
      <c r="G50" s="20"/>
    </row>
    <row r="51" spans="1:7" ht="15" customHeight="1" x14ac:dyDescent="0.3">
      <c r="A51" s="64"/>
      <c r="B51" s="30" t="s">
        <v>85</v>
      </c>
      <c r="C51" s="64"/>
      <c r="D51" s="64"/>
      <c r="E51" s="64"/>
    </row>
    <row r="52" spans="1:7" ht="15" customHeight="1" x14ac:dyDescent="0.3">
      <c r="A52" s="49">
        <v>29</v>
      </c>
      <c r="B52" s="40" t="s">
        <v>87</v>
      </c>
      <c r="C52" s="41" t="s">
        <v>3</v>
      </c>
      <c r="D52" s="44">
        <f>10*4000*0.7</f>
        <v>28000</v>
      </c>
      <c r="E52" s="64"/>
    </row>
    <row r="53" spans="1:7" ht="25" x14ac:dyDescent="0.3">
      <c r="A53" s="41">
        <f>A52+1</f>
        <v>30</v>
      </c>
      <c r="B53" s="47" t="s">
        <v>73</v>
      </c>
      <c r="C53" s="50" t="s">
        <v>3</v>
      </c>
      <c r="D53" s="46">
        <f>4000*10*0.11</f>
        <v>4400</v>
      </c>
      <c r="E53" s="64"/>
    </row>
    <row r="54" spans="1:7" x14ac:dyDescent="0.3">
      <c r="A54" s="41">
        <f>A53+1</f>
        <v>31</v>
      </c>
      <c r="B54" s="47" t="s">
        <v>71</v>
      </c>
      <c r="C54" s="50" t="s">
        <v>3</v>
      </c>
      <c r="D54" s="46">
        <f>D52</f>
        <v>28000</v>
      </c>
      <c r="E54" s="75"/>
    </row>
    <row r="55" spans="1:7" x14ac:dyDescent="0.3">
      <c r="A55" s="41">
        <f>A54+1</f>
        <v>32</v>
      </c>
      <c r="B55" s="47" t="s">
        <v>72</v>
      </c>
      <c r="C55" s="50" t="s">
        <v>3</v>
      </c>
      <c r="D55" s="61">
        <f>D54</f>
        <v>28000</v>
      </c>
      <c r="E55" s="75"/>
    </row>
    <row r="56" spans="1:7" x14ac:dyDescent="0.3">
      <c r="A56" s="64"/>
      <c r="B56" s="30" t="s">
        <v>86</v>
      </c>
      <c r="C56" s="64"/>
      <c r="D56" s="64"/>
      <c r="E56" s="64"/>
    </row>
    <row r="57" spans="1:7" x14ac:dyDescent="0.3">
      <c r="A57" s="49">
        <v>33</v>
      </c>
      <c r="B57" s="40" t="s">
        <v>88</v>
      </c>
      <c r="C57" s="41" t="s">
        <v>3</v>
      </c>
      <c r="D57" s="44">
        <f>10*3000*0.7</f>
        <v>21000</v>
      </c>
      <c r="E57" s="64"/>
    </row>
    <row r="58" spans="1:7" ht="15.75" customHeight="1" x14ac:dyDescent="0.3">
      <c r="A58" s="51">
        <f>A57+1</f>
        <v>34</v>
      </c>
      <c r="B58" s="47" t="s">
        <v>74</v>
      </c>
      <c r="C58" s="50" t="s">
        <v>3</v>
      </c>
      <c r="D58" s="46">
        <f>3000*10*0.11</f>
        <v>3300</v>
      </c>
      <c r="E58" s="64"/>
    </row>
    <row r="59" spans="1:7" x14ac:dyDescent="0.3">
      <c r="A59" s="51">
        <f>A58+1</f>
        <v>35</v>
      </c>
      <c r="B59" s="47" t="s">
        <v>71</v>
      </c>
      <c r="C59" s="50" t="s">
        <v>3</v>
      </c>
      <c r="D59" s="46">
        <f>D57</f>
        <v>21000</v>
      </c>
      <c r="E59" s="64"/>
    </row>
    <row r="60" spans="1:7" x14ac:dyDescent="0.3">
      <c r="A60" s="51">
        <f>A59+1</f>
        <v>36</v>
      </c>
      <c r="B60" s="47" t="s">
        <v>72</v>
      </c>
      <c r="C60" s="50" t="s">
        <v>3</v>
      </c>
      <c r="D60" s="61">
        <f>D59</f>
        <v>21000</v>
      </c>
      <c r="E60" s="75"/>
    </row>
    <row r="61" spans="1:7" x14ac:dyDescent="0.3">
      <c r="A61" s="49"/>
      <c r="B61" s="88" t="s">
        <v>100</v>
      </c>
      <c r="C61" s="83"/>
      <c r="D61" s="84"/>
      <c r="E61" s="81"/>
      <c r="G61" s="89"/>
    </row>
    <row r="62" spans="1:7" x14ac:dyDescent="0.3">
      <c r="A62" s="49">
        <v>37</v>
      </c>
      <c r="B62" s="90" t="s">
        <v>91</v>
      </c>
      <c r="C62" s="49" t="s">
        <v>3</v>
      </c>
      <c r="D62" s="91">
        <f>50*20*0.7</f>
        <v>700</v>
      </c>
      <c r="E62" s="81"/>
      <c r="G62" s="92"/>
    </row>
    <row r="63" spans="1:7" x14ac:dyDescent="0.3">
      <c r="A63" s="41">
        <f t="shared" ref="A63" si="1">A62+1</f>
        <v>38</v>
      </c>
      <c r="B63" s="40" t="s">
        <v>92</v>
      </c>
      <c r="C63" s="41" t="s">
        <v>4</v>
      </c>
      <c r="D63" s="44">
        <f>12*50</f>
        <v>600</v>
      </c>
      <c r="E63" s="72" t="s">
        <v>48</v>
      </c>
      <c r="F63" s="68"/>
      <c r="G63" s="22"/>
    </row>
    <row r="64" spans="1:7" hidden="1" outlineLevel="1" x14ac:dyDescent="0.3">
      <c r="A64" s="55"/>
      <c r="B64" s="56" t="s">
        <v>93</v>
      </c>
      <c r="C64" s="54" t="s">
        <v>3</v>
      </c>
      <c r="D64" s="57">
        <f>12*50*0.4</f>
        <v>240</v>
      </c>
      <c r="E64" s="66"/>
      <c r="F64" s="68"/>
      <c r="G64" s="22"/>
    </row>
    <row r="65" spans="1:16" collapsed="1" x14ac:dyDescent="0.3">
      <c r="A65" s="41">
        <v>39</v>
      </c>
      <c r="B65" s="90" t="s">
        <v>94</v>
      </c>
      <c r="C65" s="49" t="s">
        <v>3</v>
      </c>
      <c r="D65" s="49">
        <f>100</f>
        <v>100</v>
      </c>
      <c r="E65" s="81"/>
      <c r="G65" s="93"/>
    </row>
    <row r="66" spans="1:16" x14ac:dyDescent="0.3">
      <c r="A66" s="41">
        <f t="shared" ref="A66:A70" si="2">A65+1</f>
        <v>40</v>
      </c>
      <c r="B66" s="90" t="s">
        <v>95</v>
      </c>
      <c r="C66" s="49" t="s">
        <v>3</v>
      </c>
      <c r="D66" s="41">
        <f>2.71</f>
        <v>2.71</v>
      </c>
      <c r="E66" s="81"/>
      <c r="G66" s="94"/>
    </row>
    <row r="67" spans="1:16" x14ac:dyDescent="0.3">
      <c r="A67" s="41">
        <f t="shared" si="2"/>
        <v>41</v>
      </c>
      <c r="B67" s="90" t="s">
        <v>96</v>
      </c>
      <c r="C67" s="49" t="s">
        <v>4</v>
      </c>
      <c r="D67" s="91">
        <f>19*500</f>
        <v>9500</v>
      </c>
      <c r="E67" s="81"/>
      <c r="G67" s="92"/>
    </row>
    <row r="68" spans="1:16" x14ac:dyDescent="0.3">
      <c r="A68" s="41">
        <f t="shared" si="2"/>
        <v>42</v>
      </c>
      <c r="B68" s="90" t="s">
        <v>97</v>
      </c>
      <c r="C68" s="49" t="s">
        <v>3</v>
      </c>
      <c r="D68" s="41">
        <f>100</f>
        <v>100</v>
      </c>
      <c r="E68" s="81"/>
      <c r="G68" s="94"/>
    </row>
    <row r="69" spans="1:16" x14ac:dyDescent="0.3">
      <c r="A69" s="41">
        <f t="shared" si="2"/>
        <v>43</v>
      </c>
      <c r="B69" s="90" t="s">
        <v>98</v>
      </c>
      <c r="C69" s="41" t="s">
        <v>3</v>
      </c>
      <c r="D69" s="41">
        <f>320</f>
        <v>320</v>
      </c>
      <c r="E69" s="81"/>
      <c r="G69" s="94"/>
    </row>
    <row r="70" spans="1:16" x14ac:dyDescent="0.3">
      <c r="A70" s="41">
        <f t="shared" si="2"/>
        <v>44</v>
      </c>
      <c r="B70" s="90" t="s">
        <v>99</v>
      </c>
      <c r="C70" s="49" t="s">
        <v>3</v>
      </c>
      <c r="D70" s="49">
        <f>2.5</f>
        <v>2.5</v>
      </c>
      <c r="E70" s="81"/>
      <c r="G70" s="95"/>
    </row>
    <row r="71" spans="1:16" x14ac:dyDescent="0.3">
      <c r="A71" s="51"/>
      <c r="B71" s="30" t="s">
        <v>36</v>
      </c>
      <c r="C71" s="33"/>
      <c r="D71" s="34"/>
      <c r="E71" s="64"/>
    </row>
    <row r="72" spans="1:16" ht="15" customHeight="1" x14ac:dyDescent="0.3">
      <c r="A72" s="49">
        <v>45</v>
      </c>
      <c r="B72" s="40" t="s">
        <v>76</v>
      </c>
      <c r="C72" s="83" t="s">
        <v>17</v>
      </c>
      <c r="D72" s="84">
        <f>7000/50*2</f>
        <v>280</v>
      </c>
      <c r="E72" s="81"/>
    </row>
    <row r="73" spans="1:16" s="12" customFormat="1" ht="14.5" hidden="1" outlineLevel="1" x14ac:dyDescent="0.35">
      <c r="A73" s="55"/>
      <c r="B73" s="85" t="s">
        <v>77</v>
      </c>
      <c r="C73" s="54" t="s">
        <v>78</v>
      </c>
      <c r="D73" s="86" t="s">
        <v>89</v>
      </c>
      <c r="E73" s="58"/>
      <c r="F73" s="11"/>
      <c r="G73" s="36"/>
      <c r="H73" s="37"/>
      <c r="I73" s="37"/>
      <c r="J73" s="114"/>
      <c r="K73" s="115"/>
      <c r="L73" s="38"/>
      <c r="M73" s="11"/>
      <c r="N73" s="11"/>
      <c r="O73" s="11"/>
      <c r="P73" s="11"/>
    </row>
    <row r="74" spans="1:16" s="12" customFormat="1" ht="14.5" hidden="1" outlineLevel="1" x14ac:dyDescent="0.35">
      <c r="A74" s="55"/>
      <c r="B74" s="87" t="s">
        <v>79</v>
      </c>
      <c r="C74" s="54" t="s">
        <v>80</v>
      </c>
      <c r="D74" s="70">
        <f>280*0.5</f>
        <v>140</v>
      </c>
      <c r="E74" s="60"/>
      <c r="F74" s="11"/>
      <c r="G74" s="36"/>
      <c r="H74" s="37"/>
      <c r="I74" s="37"/>
      <c r="J74" s="76"/>
      <c r="K74" s="77"/>
      <c r="L74" s="38"/>
      <c r="M74" s="11"/>
      <c r="N74" s="11"/>
      <c r="O74" s="11"/>
      <c r="P74" s="11"/>
    </row>
    <row r="75" spans="1:16" collapsed="1" x14ac:dyDescent="0.3">
      <c r="A75" s="51">
        <v>47</v>
      </c>
      <c r="B75" s="48" t="s">
        <v>24</v>
      </c>
      <c r="C75" s="52" t="s">
        <v>18</v>
      </c>
      <c r="D75" s="53">
        <v>0.51400000000000001</v>
      </c>
      <c r="E75" s="35"/>
      <c r="F75" s="1"/>
    </row>
    <row r="76" spans="1:16" s="12" customFormat="1" ht="14.5" hidden="1" outlineLevel="1" x14ac:dyDescent="0.35">
      <c r="A76" s="55"/>
      <c r="B76" s="56" t="s">
        <v>25</v>
      </c>
      <c r="C76" s="54" t="s">
        <v>21</v>
      </c>
      <c r="D76" s="57" t="s">
        <v>90</v>
      </c>
      <c r="E76" s="58"/>
      <c r="F76" s="11"/>
      <c r="G76" s="36"/>
      <c r="H76" s="37"/>
      <c r="I76" s="37"/>
      <c r="J76" s="114"/>
      <c r="K76" s="115"/>
      <c r="L76" s="38"/>
      <c r="M76" s="11"/>
      <c r="N76" s="11"/>
      <c r="O76" s="11"/>
      <c r="P76" s="11"/>
    </row>
    <row r="77" spans="1:16" s="12" customFormat="1" ht="14.5" hidden="1" outlineLevel="1" x14ac:dyDescent="0.35">
      <c r="A77" s="55"/>
      <c r="B77" s="59" t="s">
        <v>28</v>
      </c>
      <c r="C77" s="54" t="s">
        <v>17</v>
      </c>
      <c r="D77" s="54">
        <v>4</v>
      </c>
      <c r="E77" s="60"/>
      <c r="F77" s="11"/>
      <c r="G77" s="36"/>
      <c r="H77" s="37"/>
      <c r="I77" s="37"/>
      <c r="J77" s="62"/>
      <c r="K77" s="63"/>
      <c r="L77" s="38"/>
      <c r="M77" s="11"/>
      <c r="N77" s="11"/>
      <c r="O77" s="11"/>
      <c r="P77" s="11"/>
    </row>
    <row r="78" spans="1:16" s="12" customFormat="1" ht="14.5" hidden="1" outlineLevel="1" x14ac:dyDescent="0.35">
      <c r="A78" s="55"/>
      <c r="B78" s="59" t="s">
        <v>29</v>
      </c>
      <c r="C78" s="54" t="s">
        <v>17</v>
      </c>
      <c r="D78" s="54">
        <v>4</v>
      </c>
      <c r="E78" s="60"/>
      <c r="F78" s="11"/>
      <c r="G78" s="36"/>
      <c r="H78" s="37"/>
      <c r="I78" s="37"/>
      <c r="J78" s="62"/>
      <c r="K78" s="63"/>
      <c r="L78" s="38"/>
      <c r="M78" s="11"/>
      <c r="N78" s="11"/>
      <c r="O78" s="11"/>
      <c r="P78" s="11"/>
    </row>
    <row r="79" spans="1:16" s="12" customFormat="1" ht="14.5" hidden="1" outlineLevel="1" x14ac:dyDescent="0.35">
      <c r="A79" s="55"/>
      <c r="B79" s="59" t="s">
        <v>30</v>
      </c>
      <c r="C79" s="54" t="s">
        <v>17</v>
      </c>
      <c r="D79" s="54">
        <v>2</v>
      </c>
      <c r="E79" s="60"/>
      <c r="F79" s="11"/>
      <c r="G79" s="36"/>
      <c r="H79" s="37"/>
      <c r="I79" s="37"/>
      <c r="J79" s="62"/>
      <c r="K79" s="63"/>
      <c r="L79" s="38"/>
      <c r="M79" s="11"/>
      <c r="N79" s="11"/>
      <c r="O79" s="11"/>
      <c r="P79" s="11"/>
    </row>
    <row r="80" spans="1:16" s="12" customFormat="1" ht="14.5" hidden="1" outlineLevel="1" x14ac:dyDescent="0.35">
      <c r="A80" s="55"/>
      <c r="B80" s="59" t="s">
        <v>31</v>
      </c>
      <c r="C80" s="54" t="s">
        <v>17</v>
      </c>
      <c r="D80" s="54">
        <v>8</v>
      </c>
      <c r="E80" s="60"/>
      <c r="F80" s="11"/>
      <c r="G80" s="36"/>
      <c r="H80" s="37"/>
      <c r="I80" s="37"/>
      <c r="J80" s="62"/>
      <c r="K80" s="63"/>
      <c r="L80" s="38"/>
      <c r="M80" s="11"/>
      <c r="N80" s="11"/>
      <c r="O80" s="11"/>
      <c r="P80" s="11"/>
    </row>
    <row r="81" spans="1:16" s="12" customFormat="1" ht="14.5" hidden="1" outlineLevel="1" x14ac:dyDescent="0.35">
      <c r="A81" s="55"/>
      <c r="B81" s="59" t="s">
        <v>26</v>
      </c>
      <c r="C81" s="54" t="s">
        <v>18</v>
      </c>
      <c r="D81" s="71">
        <f>1.3*18/1000</f>
        <v>2.3400000000000001E-2</v>
      </c>
      <c r="E81" s="60"/>
      <c r="F81" s="11"/>
      <c r="G81" s="36"/>
      <c r="H81" s="37"/>
      <c r="I81" s="37"/>
      <c r="J81" s="62"/>
      <c r="K81" s="63"/>
      <c r="L81" s="38"/>
      <c r="M81" s="11"/>
      <c r="N81" s="11"/>
      <c r="O81" s="11"/>
      <c r="P81" s="11"/>
    </row>
    <row r="82" spans="1:16" ht="15" customHeight="1" collapsed="1" x14ac:dyDescent="0.3">
      <c r="A82" s="116" t="s">
        <v>8</v>
      </c>
      <c r="B82" s="116"/>
      <c r="C82" s="116"/>
      <c r="D82" s="116"/>
      <c r="E82" s="116"/>
    </row>
    <row r="83" spans="1:16" ht="15.75" customHeight="1" x14ac:dyDescent="0.3">
      <c r="A83" s="49">
        <v>1</v>
      </c>
      <c r="B83" s="102" t="s">
        <v>103</v>
      </c>
      <c r="C83" s="103"/>
      <c r="D83" s="103"/>
      <c r="E83" s="104"/>
    </row>
    <row r="84" spans="1:16" x14ac:dyDescent="0.3">
      <c r="A84" s="51">
        <f t="shared" ref="A84:A96" si="3">A83+1</f>
        <v>2</v>
      </c>
      <c r="B84" s="96" t="s">
        <v>6</v>
      </c>
      <c r="C84" s="97"/>
      <c r="D84" s="97"/>
      <c r="E84" s="98"/>
    </row>
    <row r="85" spans="1:16" ht="14.25" customHeight="1" x14ac:dyDescent="0.3">
      <c r="A85" s="51">
        <f t="shared" si="3"/>
        <v>3</v>
      </c>
      <c r="B85" s="96" t="s">
        <v>27</v>
      </c>
      <c r="C85" s="97"/>
      <c r="D85" s="97"/>
      <c r="E85" s="98"/>
      <c r="L85" s="32"/>
      <c r="M85" s="32"/>
    </row>
    <row r="86" spans="1:16" ht="14.25" customHeight="1" x14ac:dyDescent="0.3">
      <c r="A86" s="51">
        <f t="shared" si="3"/>
        <v>4</v>
      </c>
      <c r="B86" s="78" t="s">
        <v>50</v>
      </c>
      <c r="C86" s="79"/>
      <c r="D86" s="79"/>
      <c r="E86" s="80"/>
      <c r="L86" s="32"/>
      <c r="M86" s="32"/>
    </row>
    <row r="87" spans="1:16" ht="14.25" customHeight="1" x14ac:dyDescent="0.3">
      <c r="A87" s="51">
        <f t="shared" si="3"/>
        <v>5</v>
      </c>
      <c r="B87" s="96" t="s">
        <v>7</v>
      </c>
      <c r="C87" s="97"/>
      <c r="D87" s="97"/>
      <c r="E87" s="98"/>
      <c r="F87" s="29"/>
      <c r="G87" s="31"/>
      <c r="H87" s="31"/>
      <c r="I87" s="31"/>
      <c r="J87" s="31"/>
      <c r="K87" s="31"/>
    </row>
    <row r="88" spans="1:16" ht="15" customHeight="1" x14ac:dyDescent="0.3">
      <c r="A88" s="51">
        <f t="shared" si="3"/>
        <v>6</v>
      </c>
      <c r="B88" s="96" t="s">
        <v>9</v>
      </c>
      <c r="C88" s="97"/>
      <c r="D88" s="97"/>
      <c r="E88" s="98"/>
    </row>
    <row r="89" spans="1:16" ht="14.25" customHeight="1" x14ac:dyDescent="0.3">
      <c r="A89" s="51">
        <f t="shared" si="3"/>
        <v>7</v>
      </c>
      <c r="B89" s="96" t="s">
        <v>40</v>
      </c>
      <c r="C89" s="97"/>
      <c r="D89" s="97"/>
      <c r="E89" s="98"/>
    </row>
    <row r="90" spans="1:16" ht="14.25" customHeight="1" x14ac:dyDescent="0.3">
      <c r="A90" s="51">
        <f t="shared" si="3"/>
        <v>8</v>
      </c>
      <c r="B90" s="96" t="s">
        <v>20</v>
      </c>
      <c r="C90" s="97"/>
      <c r="D90" s="97"/>
      <c r="E90" s="98"/>
      <c r="L90" s="32"/>
      <c r="M90" s="32"/>
    </row>
    <row r="91" spans="1:16" ht="54" customHeight="1" x14ac:dyDescent="0.3">
      <c r="A91" s="51">
        <f t="shared" si="3"/>
        <v>9</v>
      </c>
      <c r="B91" s="99" t="s">
        <v>102</v>
      </c>
      <c r="C91" s="99"/>
      <c r="D91" s="99"/>
      <c r="E91" s="100"/>
      <c r="L91" s="32"/>
      <c r="M91" s="32"/>
    </row>
    <row r="92" spans="1:16" ht="42" customHeight="1" x14ac:dyDescent="0.3">
      <c r="A92" s="51">
        <f t="shared" si="3"/>
        <v>10</v>
      </c>
      <c r="B92" s="99" t="s">
        <v>101</v>
      </c>
      <c r="C92" s="99"/>
      <c r="D92" s="99"/>
      <c r="E92" s="100"/>
      <c r="L92" s="32"/>
      <c r="M92" s="32"/>
    </row>
    <row r="93" spans="1:16" ht="14.25" customHeight="1" x14ac:dyDescent="0.3">
      <c r="A93" s="51">
        <f t="shared" si="3"/>
        <v>11</v>
      </c>
      <c r="B93" s="96" t="s">
        <v>22</v>
      </c>
      <c r="C93" s="97"/>
      <c r="D93" s="97"/>
      <c r="E93" s="98"/>
      <c r="F93" s="29"/>
      <c r="G93" s="31"/>
      <c r="H93" s="31"/>
      <c r="I93" s="31"/>
      <c r="J93" s="31"/>
      <c r="K93" s="31"/>
    </row>
    <row r="94" spans="1:16" ht="27.75" customHeight="1" x14ac:dyDescent="0.3">
      <c r="A94" s="51">
        <f t="shared" si="3"/>
        <v>12</v>
      </c>
      <c r="B94" s="96" t="s">
        <v>23</v>
      </c>
      <c r="C94" s="97"/>
      <c r="D94" s="97"/>
      <c r="E94" s="98"/>
    </row>
    <row r="95" spans="1:16" ht="29.25" customHeight="1" x14ac:dyDescent="0.3">
      <c r="A95" s="51">
        <f t="shared" si="3"/>
        <v>13</v>
      </c>
      <c r="B95" s="105" t="s">
        <v>81</v>
      </c>
      <c r="C95" s="99"/>
      <c r="D95" s="99"/>
      <c r="E95" s="100"/>
      <c r="L95" s="32"/>
      <c r="M95" s="32"/>
    </row>
    <row r="96" spans="1:16" ht="15" customHeight="1" x14ac:dyDescent="0.3">
      <c r="A96" s="51">
        <f t="shared" si="3"/>
        <v>14</v>
      </c>
      <c r="B96" s="102" t="s">
        <v>104</v>
      </c>
      <c r="C96" s="103"/>
      <c r="D96" s="103"/>
      <c r="E96" s="104"/>
    </row>
    <row r="97" spans="1:13" ht="15" customHeight="1" x14ac:dyDescent="0.3">
      <c r="A97" s="5"/>
      <c r="B97" s="28"/>
      <c r="C97" s="28"/>
      <c r="D97" s="15"/>
      <c r="E97" s="19"/>
      <c r="F97" s="29"/>
      <c r="G97" s="31"/>
      <c r="H97" s="31"/>
      <c r="I97" s="31"/>
      <c r="J97" s="31"/>
      <c r="K97" s="31"/>
    </row>
    <row r="98" spans="1:13" ht="15.5" x14ac:dyDescent="0.3">
      <c r="A98" s="4"/>
      <c r="B98" s="23" t="s">
        <v>44</v>
      </c>
      <c r="C98" s="101" t="s">
        <v>45</v>
      </c>
      <c r="D98" s="101"/>
      <c r="E98" s="24" t="s">
        <v>16</v>
      </c>
    </row>
    <row r="99" spans="1:13" x14ac:dyDescent="0.3">
      <c r="A99" s="4"/>
      <c r="B99" s="27"/>
      <c r="C99" s="4"/>
      <c r="D99" s="13"/>
      <c r="E99" s="17"/>
      <c r="L99" s="32"/>
      <c r="M99" s="32"/>
    </row>
    <row r="100" spans="1:13" x14ac:dyDescent="0.3">
      <c r="A100" s="4"/>
      <c r="B100" s="27"/>
      <c r="C100" s="4"/>
      <c r="D100" s="13"/>
      <c r="E100" s="17"/>
    </row>
    <row r="101" spans="1:13" ht="15.5" x14ac:dyDescent="0.3">
      <c r="B101" s="23" t="s">
        <v>46</v>
      </c>
      <c r="C101" s="101" t="s">
        <v>47</v>
      </c>
      <c r="D101" s="101"/>
      <c r="L101" s="32"/>
      <c r="M101" s="32"/>
    </row>
    <row r="104" spans="1:13" x14ac:dyDescent="0.3">
      <c r="F104" s="29"/>
      <c r="G104" s="11"/>
      <c r="H104" s="11"/>
      <c r="I104" s="11"/>
      <c r="J104" s="11"/>
      <c r="K104" s="11"/>
      <c r="L104" s="12"/>
      <c r="M104" s="12"/>
    </row>
    <row r="107" spans="1:13" x14ac:dyDescent="0.3">
      <c r="L107" s="12"/>
      <c r="M107" s="12"/>
    </row>
    <row r="108" spans="1:13" x14ac:dyDescent="0.3">
      <c r="F108" s="29"/>
      <c r="G108" s="11"/>
      <c r="H108" s="11"/>
      <c r="I108" s="11"/>
      <c r="J108" s="11"/>
      <c r="K108" s="11"/>
    </row>
    <row r="110" spans="1:13" x14ac:dyDescent="0.3">
      <c r="F110" s="29"/>
      <c r="G110" s="11"/>
      <c r="H110" s="11"/>
      <c r="I110" s="11"/>
      <c r="J110" s="11"/>
      <c r="K110" s="11"/>
    </row>
    <row r="112" spans="1:13" x14ac:dyDescent="0.3">
      <c r="L112" s="12"/>
      <c r="M112" s="12"/>
    </row>
    <row r="114" spans="6:13" x14ac:dyDescent="0.3">
      <c r="F114" s="29"/>
      <c r="G114" s="11"/>
      <c r="H114" s="11"/>
      <c r="I114" s="11"/>
      <c r="J114" s="11"/>
      <c r="K114" s="11"/>
    </row>
    <row r="115" spans="6:13" x14ac:dyDescent="0.3">
      <c r="L115" s="12"/>
      <c r="M115" s="12"/>
    </row>
    <row r="118" spans="6:13" x14ac:dyDescent="0.3">
      <c r="F118" s="29"/>
      <c r="G118" s="11"/>
      <c r="H118" s="11"/>
      <c r="I118" s="11"/>
      <c r="J118" s="11"/>
      <c r="K118" s="11"/>
      <c r="L118" s="12"/>
      <c r="M118" s="12"/>
    </row>
    <row r="121" spans="6:13" x14ac:dyDescent="0.3">
      <c r="L121" s="12"/>
      <c r="M121" s="12"/>
    </row>
    <row r="122" spans="6:13" x14ac:dyDescent="0.3">
      <c r="F122" s="29"/>
      <c r="G122" s="11"/>
      <c r="H122" s="11"/>
      <c r="I122" s="11"/>
      <c r="J122" s="11"/>
      <c r="K122" s="11"/>
    </row>
    <row r="124" spans="6:13" x14ac:dyDescent="0.3">
      <c r="L124" s="12"/>
      <c r="M124" s="12"/>
    </row>
    <row r="126" spans="6:13" x14ac:dyDescent="0.3">
      <c r="F126" s="29"/>
      <c r="G126" s="11"/>
      <c r="H126" s="11"/>
      <c r="I126" s="11"/>
      <c r="J126" s="11"/>
      <c r="K126" s="11"/>
    </row>
    <row r="129" spans="6:13" x14ac:dyDescent="0.3">
      <c r="L129" s="12"/>
      <c r="M129" s="12"/>
    </row>
    <row r="130" spans="6:13" x14ac:dyDescent="0.3">
      <c r="F130" s="29"/>
      <c r="G130" s="11"/>
      <c r="H130" s="11"/>
      <c r="I130" s="11"/>
      <c r="J130" s="11"/>
      <c r="K130" s="11"/>
    </row>
    <row r="132" spans="6:13" x14ac:dyDescent="0.3">
      <c r="L132" s="12"/>
      <c r="M132" s="12"/>
    </row>
  </sheetData>
  <mergeCells count="33">
    <mergeCell ref="B87:E87"/>
    <mergeCell ref="B88:E88"/>
    <mergeCell ref="J76:K76"/>
    <mergeCell ref="B12:D12"/>
    <mergeCell ref="B16:B17"/>
    <mergeCell ref="C16:C17"/>
    <mergeCell ref="B85:E85"/>
    <mergeCell ref="B83:E83"/>
    <mergeCell ref="A82:E82"/>
    <mergeCell ref="J73:K73"/>
    <mergeCell ref="B84:E84"/>
    <mergeCell ref="C1:E1"/>
    <mergeCell ref="D16:D17"/>
    <mergeCell ref="B11:D11"/>
    <mergeCell ref="E16:E17"/>
    <mergeCell ref="C4:E4"/>
    <mergeCell ref="C5:E5"/>
    <mergeCell ref="B14:E14"/>
    <mergeCell ref="C6:E6"/>
    <mergeCell ref="C7:E7"/>
    <mergeCell ref="A9:E9"/>
    <mergeCell ref="A10:E10"/>
    <mergeCell ref="A16:A17"/>
    <mergeCell ref="B90:E90"/>
    <mergeCell ref="B89:E89"/>
    <mergeCell ref="B92:E92"/>
    <mergeCell ref="C98:D98"/>
    <mergeCell ref="C101:D101"/>
    <mergeCell ref="B96:E96"/>
    <mergeCell ref="B91:E91"/>
    <mergeCell ref="B93:E93"/>
    <mergeCell ref="B95:E95"/>
    <mergeCell ref="B94:E94"/>
  </mergeCells>
  <pageMargins left="0" right="0" top="0.27559055118110237" bottom="0.6692913385826772" header="0.19685039370078741" footer="0.23622047244094491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</vt:lpstr>
      <vt:lpstr>'ТЗ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2025-08-25T12:29:25Z</dcterms:modified>
</cp:coreProperties>
</file>